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70" windowHeight="10290" activeTab="0"/>
  </bookViews>
  <sheets>
    <sheet name="ФЭО (2)" sheetId="1" r:id="rId1"/>
  </sheets>
  <definedNames>
    <definedName name="_xlnm.Print_Area" localSheetId="0">'ФЭО (2)'!$A$1:$F$63</definedName>
  </definedNames>
  <calcPr fullCalcOnLoad="1"/>
</workbook>
</file>

<file path=xl/sharedStrings.xml><?xml version="1.0" encoding="utf-8"?>
<sst xmlns="http://schemas.openxmlformats.org/spreadsheetml/2006/main" count="124" uniqueCount="67">
  <si>
    <t>Ед. изм.</t>
  </si>
  <si>
    <t>ОБЩЕГОСУДАРСТВЕННЫЕ ВОПРОСЫ</t>
  </si>
  <si>
    <t>тыс. рублей</t>
  </si>
  <si>
    <t>Международные отношения и международное сотрудничество</t>
  </si>
  <si>
    <t>ОБРАЗОВАНИЕ</t>
  </si>
  <si>
    <t>СОЦИАЛЬНАЯ ПОЛИТИКА</t>
  </si>
  <si>
    <t>Социальное обеспечение населения</t>
  </si>
  <si>
    <t>в том числе:</t>
  </si>
  <si>
    <t>тыс. дней</t>
  </si>
  <si>
    <t>рублей</t>
  </si>
  <si>
    <t>Расходы на выплату пособий по временной нетрудоспособности в связи с несчастными  случаями на производстве и профзаболеваниями в году:</t>
  </si>
  <si>
    <t>выплат</t>
  </si>
  <si>
    <t>тыс. выплат</t>
  </si>
  <si>
    <t>медицинская, социальная и профессиональная реабилитация пострадавших</t>
  </si>
  <si>
    <t>обеспечение предупредительных мер по сокращению производственного травматизма и профессиональных заболеваний</t>
  </si>
  <si>
    <t>%</t>
  </si>
  <si>
    <t>Другие вопросы в области социальной политики</t>
  </si>
  <si>
    <t>ВСЕГО РАСХОДОВ</t>
  </si>
  <si>
    <t>тыс.руб.</t>
  </si>
  <si>
    <t>случаев</t>
  </si>
  <si>
    <t>Коэффициент полноты сбора страховых взносов (с учетом недоимки)</t>
  </si>
  <si>
    <t xml:space="preserve">Профессиональная подготовка, переподготовка и повышение квалификации
</t>
  </si>
  <si>
    <t xml:space="preserve">Прикладные научные исследования в области социальной политики
</t>
  </si>
  <si>
    <t>коэффициент превышения темпа роста среднего размера ежемесячной страховой выплаты над коэффициентом индексации выплат</t>
  </si>
  <si>
    <t xml:space="preserve">средний размер дневного пособия по временной нетрудоспособности в связи с несчастным случаем на производстве и профзаболеванием в году * общее число дней временной нетрудоспособности в связи с несчастными случаями на производстве и профзаболеваниями </t>
  </si>
  <si>
    <t xml:space="preserve">Размер единовременной страховой выплаты, выплачиваемой лицам, имеющим право на их получение при страховом случае со смертельным исходом </t>
  </si>
  <si>
    <t>Сумма ассигнований на единовременные страховые выплаты в году (средний размер единовременной страховой выплаты в году * число единовременных страховых выплат в году)</t>
  </si>
  <si>
    <t>Всего сумма страховых взносов 
(включая пени и штрафы)</t>
  </si>
  <si>
    <t>Обеспечение реализации международных обязательств Российской Федерации в рамках подпрограммы "Обеспечение выполнения полномочий Фонда социального страхования Российской Федерации" государственной программы Российской Федерации "Социальная поддержка граждан"</t>
  </si>
  <si>
    <t xml:space="preserve">Другие общегосударственные вопросы </t>
  </si>
  <si>
    <t>Создание объектов социального и производственного комплексов, в том числе объектов общегражданского назначения, жилья, инфраструктуры, в рамках подпрограммы "Обеспечение выполнения полномочий Фонда социального страхования Российской Федерации" государственной программы Российской Федерации "Социальная поддержка граждан"</t>
  </si>
  <si>
    <t>Средний размер единовременной страховой выплаты с учетом страховых случаев со смертельным исходом в году (сумма расходов на единовременные страховые выплаты в году /  число единовременных страховых выплат с учетом числа лиц, имеющих право на их получение, в году)</t>
  </si>
  <si>
    <t>Аппараты органов управления государственных внебюджетных фондов</t>
  </si>
  <si>
    <t>Мероприятия в области социальной политики</t>
  </si>
  <si>
    <t xml:space="preserve">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 в рамках подпрограммы "Обеспечение мер социальной поддержки отдельных категорий граждан" государственной программы Российской Федерации "Социальная поддержка граждан" 
</t>
  </si>
  <si>
    <t xml:space="preserve">Единовременные страховые выплаты в рамках подпрограммы "Обеспечение мер социальной поддержки отдельных категорий граждан" государственной программы Российской Федерации "Социальная поддержка граждан" </t>
  </si>
  <si>
    <t xml:space="preserve">Ежемесячные страховые выплаты в рамках подпрограммы "Обеспечение мер социальной поддержки отдельных категорий граждан" государственной программы Российской Федерации "Социальная поддержка граждан" </t>
  </si>
  <si>
    <t xml:space="preserve">Доставка и пересылка страховых выплат в рамках подпрограммы "Обеспечение мер социальной поддержки отдельных категорий граждан" государственной программы Российской Федерации "Социальная поддержка граждан" 
</t>
  </si>
  <si>
    <t xml:space="preserve">Медицинская, социальная и профессиональная реабилитация пострадавших, обеспечение предупредительных мер по сокращению производственного травматизма и профессиональных заболеваний в рамках подпрограммы "Обеспечение мер социальной поддержки отдельных категорий граждан" государственной программы Российской Федерации "Социальная поддержка граждан" 
</t>
  </si>
  <si>
    <t>Планируемая сумма страховых взносов на обязательное социальное страхование от несчастных случаев на производстве и профессиональных заболеваний в году при среднем тарифе страховых взносов (фонд заработной платы, на который начисляются страховые взносы в году  х  средний тариф страховых взносов  в году х  коэффициент полноты сбора страховых взносов в году)</t>
  </si>
  <si>
    <t xml:space="preserve">Средства на финансовое обеспечение покрытия временных кассовых разрывов, возникающих в ходе исполнения бюджета Фонда, предусматриваются в объеме не более одной двадцать четвертой общего объема расходов по обязательному социальному страхованию от несчастных случаев на производстве и профессиональных заболеваний   
</t>
  </si>
  <si>
    <t>2017 год</t>
  </si>
  <si>
    <t>2018 год</t>
  </si>
  <si>
    <t>2019 год</t>
  </si>
  <si>
    <t>Сумма пеней и штрафов (0,30% от планируемой суммы страховых взносов - на уровне значения за 2015 год)</t>
  </si>
  <si>
    <t xml:space="preserve">Фонд заработной платы, на который начисляются страховые взносы в Фонд социального страхования Российской Федерации в году, учитывающий прогноз Минэкономразвития России на 2017 год и на плановый период 2018-2019 гг. </t>
  </si>
  <si>
    <t>Средний размер дневного пособия по временной нетрудоспособности в связи с несчастным случаем на производстве и профзаболеванием  в году: средний размер дневного пособия по временной нетрудоспособности в связи с несчастным случаем на производстве и профзаболеванием в предшествующем году * коэффициент роста среднего размера дневного пособия с учетом коэффициента роста номинальной начисленной среднемесячной заработной платы на одного работника за два предшествующих года в соответствии с основными показателями прогноза социально-экономического развития Российской Федерации до 2019 года (средний размер дневного пособия по временной нетрудоспособности в связи с несчастным случаем на производстве и профзаболеванием в 2017 году рассчитан на основании среднего размера дневного пособия по временной нетрудоспособности в связи с несчастным случаем на производстве и профзаболеванием, ожидаемого в 2016 году)</t>
  </si>
  <si>
    <t xml:space="preserve">коэффициент роста среднего размера дневного пособия с учетом коэффициента роста номинальной начисленной среднемесячной заработной платы на одного работника за два предшествующих года </t>
  </si>
  <si>
    <t xml:space="preserve">Размер среднего тарифа по видам экономической деятельности (далее - средний тариф страховых взносов) на 2017 год и на плановый период 2018-2019 годов в соответствии с действующей Классификацией видов экономической деятельности по классам профессионального риска устанавливается 0,51%.  </t>
  </si>
  <si>
    <t>Средний тариф страховых взносов в 2017-2019 годах.</t>
  </si>
  <si>
    <t xml:space="preserve">I. Расчет суммы расходов на осуществление обязательного социального страхования от несчастных случаев на производстве и профессиональных заболеваний на 2017 год и на плановый период 2018-2019 годов </t>
  </si>
  <si>
    <t>II.  Доходы от поступления страховых взносов на обязательное социальное страхование от несчастных случаев на производстве и профессиональных заболеваний, включая пени и штрафы, в 2017-2019 гг.</t>
  </si>
  <si>
    <t>Финансово-экономическое обоснование проекта федерального закона "О страховых тарифах на обязательное социальное страхование от несчастных случаев на производстве и профессиональных заболеваний на 2017 год и на плановый период 2018 и 2019 годов"</t>
  </si>
  <si>
    <t xml:space="preserve">сумма, из которой исчисляется  размер единовременной страховой выплаты в 2016 году равна 90 401,9 рублей (в соответствии со статьей 6 Федерального закона от 14.12.2015 года № 363-ФЗ "О бюджете Фонда социального страхования Российской Федерации на 2016 год") </t>
  </si>
  <si>
    <t>сумма, из которой исчисляется  размер единовременной страховой выплаты в году: сумма, из которой исчислялся  размер единовременной страховой выплаты в предыдущем году  *  индекс потребительских цен в году по отношению к предыдущему году, при этом:</t>
  </si>
  <si>
    <t xml:space="preserve">коэффициент индексации ежемесячной страховой выплаты (равен индексу потребительских цен в году)
</t>
  </si>
  <si>
    <t xml:space="preserve">В том числе,  число единовременных выплат по страховым случаям со смертельным исходом в году с учетом числа лиц, имеющих право на их получение (на основании данных за 2015 г.)
Рассчитано по формуле: 2198 - (2198 * 25%) = 1649, где
2198 - число случаев со смертельным исходом в 2015 году;
25% - прогнозируемый процент случаев, по которым не будет осуществляться выплата в связи с отсутствием иждивенцев (на основании данных за 2015 год)
</t>
  </si>
  <si>
    <t>средний размер единовременной страховой выплаты по страховым случаям с утратой трудоспособности в году: сумма, из которой исчисляется размер единовременной страховой выплаты в году * 0,43, где:</t>
  </si>
  <si>
    <t xml:space="preserve">индекс потребительских цен  в соответствии с базовым вариантом прогноза социально-экономического развития Российской Федерации до 2019 года </t>
  </si>
  <si>
    <t xml:space="preserve">Число единовременных страховых выплат в году: 
на уровне ожидаемого значения за 2016 год. </t>
  </si>
  <si>
    <t>0,43- коэффициент, отражающий отношение среднего размера единовременной страховой выплаты  к сумме, из которой исчисляется  размер единовременной страховой выплаты (на уровне значения за I полугодие 2016 года)</t>
  </si>
  <si>
    <t>Число ежемесячных страховых выплат в году 
(на уровне ожидаемого значения  2016 года)</t>
  </si>
  <si>
    <t xml:space="preserve">Общее число дней временной нетрудоспособности в связи с несчастными случаями на производстве и профзаболеваниями в году (на уровне ожидаемого значения 2016 года) </t>
  </si>
  <si>
    <t>cредний процент пересылаемых сумм единовременных и ежемесячных страховых выплат с учетом динамики за 2013-2015 годы</t>
  </si>
  <si>
    <r>
      <t xml:space="preserve"> </t>
    </r>
    <r>
      <rPr>
        <sz val="14"/>
        <rFont val="Times New Roman"/>
        <family val="1"/>
      </rPr>
      <t>средний тариф на доставку и пересылку страховых выплат</t>
    </r>
  </si>
  <si>
    <t xml:space="preserve">Средний размер ежемесячной страховой выплаты в  году:
 средний размер ежемесячной страховой выплаты в предыдущем году х коэффициент индексации ежемесячной страховой выплаты в году х коэффициент превышения темпа роста среднего размера ежемесячной страховой выплаты над коэффициентом индексации выплат в году, где
9 692,85  руб. - средний размер ежемесячной страховой выплаты, ожидаемый в 2016 году
</t>
  </si>
  <si>
    <t>Расходы на доставку и пересылку страховых выплат: 
сумма расходов на единовременные и ежемесячные страховые выплаты, пересылаемые через почтовые отделения в году  * средний тариф на доставку и пересылку страховых выплат;
 где сумма расходов на единовременные и ежемесячные страховые выплаты, пересылаемые через почтовые отделения в году, рассчитана по формуле: сумма расходов на единовременные и ежемесячные страховые выплаты * cредний процент пересылаемых сумм единовременных и ежемесячных страховых выплат с учетом динамики за 2013-2015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</si>
</sst>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&quot;р.&quot;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wrapText="1"/>
    </xf>
    <xf numFmtId="3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2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 indent="2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9" fontId="4" fillId="0" borderId="0" xfId="57" applyNumberFormat="1" applyFont="1" applyFill="1" applyBorder="1" applyAlignment="1">
      <alignment horizontal="left" vertical="top" wrapText="1"/>
      <protection/>
    </xf>
    <xf numFmtId="0" fontId="4" fillId="0" borderId="13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68"/>
  <sheetViews>
    <sheetView tabSelected="1" zoomScale="90" zoomScaleNormal="90" zoomScalePageLayoutView="0" workbookViewId="0" topLeftCell="A57">
      <selection activeCell="D53" sqref="D53"/>
    </sheetView>
  </sheetViews>
  <sheetFormatPr defaultColWidth="9.33203125" defaultRowHeight="12.75"/>
  <cols>
    <col min="1" max="1" width="9.33203125" style="5" customWidth="1"/>
    <col min="2" max="2" width="84.83203125" style="5" customWidth="1"/>
    <col min="3" max="3" width="18" style="11" customWidth="1"/>
    <col min="4" max="4" width="24.66015625" style="24" customWidth="1"/>
    <col min="5" max="5" width="24.16015625" style="2" customWidth="1"/>
    <col min="6" max="6" width="24.5" style="2" customWidth="1"/>
    <col min="7" max="7" width="111.66015625" style="2" customWidth="1"/>
    <col min="8" max="8" width="24.33203125" style="2" customWidth="1"/>
    <col min="9" max="16384" width="9.33203125" style="2" customWidth="1"/>
  </cols>
  <sheetData>
    <row r="1" spans="1:7" ht="78" customHeight="1">
      <c r="A1" s="39" t="s">
        <v>52</v>
      </c>
      <c r="B1" s="39"/>
      <c r="C1" s="39"/>
      <c r="D1" s="39"/>
      <c r="E1" s="39"/>
      <c r="F1" s="39"/>
      <c r="G1" s="1"/>
    </row>
    <row r="2" spans="1:6" ht="48.75" customHeight="1">
      <c r="A2" s="40" t="s">
        <v>50</v>
      </c>
      <c r="B2" s="40"/>
      <c r="C2" s="40"/>
      <c r="D2" s="40"/>
      <c r="E2" s="40"/>
      <c r="F2" s="40"/>
    </row>
    <row r="3" spans="1:6" ht="32.25" customHeight="1">
      <c r="A3" s="26"/>
      <c r="B3" s="26"/>
      <c r="C3" s="3" t="s">
        <v>0</v>
      </c>
      <c r="D3" s="3" t="s">
        <v>41</v>
      </c>
      <c r="E3" s="3" t="s">
        <v>42</v>
      </c>
      <c r="F3" s="3" t="s">
        <v>43</v>
      </c>
    </row>
    <row r="4" spans="1:6" ht="42" customHeight="1">
      <c r="A4" s="27" t="s">
        <v>1</v>
      </c>
      <c r="B4" s="27"/>
      <c r="C4" s="1" t="s">
        <v>2</v>
      </c>
      <c r="D4" s="4">
        <f>D5+D7</f>
        <v>11334655.700000001</v>
      </c>
      <c r="E4" s="4">
        <f>E5+E7</f>
        <v>11421237.4</v>
      </c>
      <c r="F4" s="4">
        <f>F5+F7</f>
        <v>11578711.200000001</v>
      </c>
    </row>
    <row r="5" spans="1:6" ht="34.5" customHeight="1">
      <c r="A5" s="25" t="s">
        <v>3</v>
      </c>
      <c r="B5" s="25"/>
      <c r="C5" s="6" t="s">
        <v>2</v>
      </c>
      <c r="D5" s="7">
        <f>D6</f>
        <v>3661.5</v>
      </c>
      <c r="E5" s="7">
        <f>E6</f>
        <v>3369.9</v>
      </c>
      <c r="F5" s="7">
        <f>F6</f>
        <v>3346.3</v>
      </c>
    </row>
    <row r="6" spans="1:6" ht="97.5" customHeight="1">
      <c r="A6" s="28" t="s">
        <v>28</v>
      </c>
      <c r="B6" s="28"/>
      <c r="C6" s="6" t="s">
        <v>2</v>
      </c>
      <c r="D6" s="7">
        <v>3661.5</v>
      </c>
      <c r="E6" s="7">
        <v>3369.9</v>
      </c>
      <c r="F6" s="7">
        <v>3346.3</v>
      </c>
    </row>
    <row r="7" spans="1:6" ht="42.75" customHeight="1">
      <c r="A7" s="27" t="s">
        <v>29</v>
      </c>
      <c r="B7" s="27"/>
      <c r="C7" s="1" t="s">
        <v>2</v>
      </c>
      <c r="D7" s="4">
        <f>D8+D9</f>
        <v>11330994.200000001</v>
      </c>
      <c r="E7" s="4">
        <f>E8+E9</f>
        <v>11417867.5</v>
      </c>
      <c r="F7" s="4">
        <f>F8+F9</f>
        <v>11575364.9</v>
      </c>
    </row>
    <row r="8" spans="1:6" ht="33.75" customHeight="1">
      <c r="A8" s="25" t="s">
        <v>32</v>
      </c>
      <c r="B8" s="25"/>
      <c r="C8" s="6" t="s">
        <v>2</v>
      </c>
      <c r="D8" s="7">
        <v>11055329.4</v>
      </c>
      <c r="E8" s="7">
        <v>11197502.8</v>
      </c>
      <c r="F8" s="7">
        <v>11350704.9</v>
      </c>
    </row>
    <row r="9" spans="1:6" ht="115.5" customHeight="1">
      <c r="A9" s="29" t="s">
        <v>30</v>
      </c>
      <c r="B9" s="29"/>
      <c r="C9" s="6" t="s">
        <v>2</v>
      </c>
      <c r="D9" s="7">
        <v>275664.8</v>
      </c>
      <c r="E9" s="7">
        <v>220364.69999999998</v>
      </c>
      <c r="F9" s="7">
        <v>224660</v>
      </c>
    </row>
    <row r="10" spans="1:6" ht="42" customHeight="1">
      <c r="A10" s="32" t="s">
        <v>4</v>
      </c>
      <c r="B10" s="32"/>
      <c r="C10" s="1" t="s">
        <v>2</v>
      </c>
      <c r="D10" s="4">
        <f>D11</f>
        <v>46585.799999999996</v>
      </c>
      <c r="E10" s="4">
        <f>E11</f>
        <v>46585.799999999996</v>
      </c>
      <c r="F10" s="4">
        <f>F11</f>
        <v>46585.799999999996</v>
      </c>
    </row>
    <row r="11" spans="1:6" ht="43.5" customHeight="1">
      <c r="A11" s="25" t="s">
        <v>21</v>
      </c>
      <c r="B11" s="25"/>
      <c r="C11" s="6" t="s">
        <v>2</v>
      </c>
      <c r="D11" s="7">
        <v>46585.799999999996</v>
      </c>
      <c r="E11" s="7">
        <v>46585.799999999996</v>
      </c>
      <c r="F11" s="7">
        <v>46585.799999999996</v>
      </c>
    </row>
    <row r="12" spans="1:6" ht="37.5" customHeight="1">
      <c r="A12" s="30"/>
      <c r="B12" s="31"/>
      <c r="C12" s="3" t="s">
        <v>0</v>
      </c>
      <c r="D12" s="3" t="s">
        <v>41</v>
      </c>
      <c r="E12" s="3" t="s">
        <v>42</v>
      </c>
      <c r="F12" s="3" t="s">
        <v>43</v>
      </c>
    </row>
    <row r="13" spans="1:6" ht="39.75" customHeight="1">
      <c r="A13" s="27" t="s">
        <v>5</v>
      </c>
      <c r="B13" s="27"/>
      <c r="C13" s="1" t="s">
        <v>2</v>
      </c>
      <c r="D13" s="4">
        <f>D14+D49+D51</f>
        <v>83707975.2</v>
      </c>
      <c r="E13" s="4">
        <f>E14+E49+E51</f>
        <v>88645684.4</v>
      </c>
      <c r="F13" s="4">
        <f>F14+F49+F51</f>
        <v>93564680.50000001</v>
      </c>
    </row>
    <row r="14" spans="1:6" ht="42" customHeight="1">
      <c r="A14" s="27" t="s">
        <v>6</v>
      </c>
      <c r="B14" s="27"/>
      <c r="C14" s="1" t="s">
        <v>2</v>
      </c>
      <c r="D14" s="4">
        <f>D15+D22+D34+D40+D44</f>
        <v>83235673.5</v>
      </c>
      <c r="E14" s="4">
        <f>E15+E22+E34+E40+E44</f>
        <v>88183262</v>
      </c>
      <c r="F14" s="4">
        <f>F15+F22+F34+F40+F44</f>
        <v>93083754.7</v>
      </c>
    </row>
    <row r="15" spans="1:6" ht="114" customHeight="1">
      <c r="A15" s="27" t="s">
        <v>34</v>
      </c>
      <c r="B15" s="27"/>
      <c r="C15" s="1" t="s">
        <v>2</v>
      </c>
      <c r="D15" s="4">
        <f>D20</f>
        <v>2609727.3</v>
      </c>
      <c r="E15" s="4">
        <f>E20</f>
        <v>2784577.2</v>
      </c>
      <c r="F15" s="4">
        <f>F20</f>
        <v>2959999.4</v>
      </c>
    </row>
    <row r="16" spans="1:6" ht="54.75" customHeight="1">
      <c r="A16" s="33" t="s">
        <v>62</v>
      </c>
      <c r="B16" s="33"/>
      <c r="C16" s="6" t="s">
        <v>8</v>
      </c>
      <c r="D16" s="7">
        <v>2861.7</v>
      </c>
      <c r="E16" s="7">
        <f>D16</f>
        <v>2861.7</v>
      </c>
      <c r="F16" s="7">
        <f>D16</f>
        <v>2861.7</v>
      </c>
    </row>
    <row r="17" spans="1:6" ht="274.5" customHeight="1">
      <c r="A17" s="33" t="s">
        <v>46</v>
      </c>
      <c r="B17" s="33"/>
      <c r="C17" s="6" t="s">
        <v>9</v>
      </c>
      <c r="D17" s="8">
        <f>ROUND(859.52*D18,2)</f>
        <v>911.95</v>
      </c>
      <c r="E17" s="8">
        <f>ROUND(D17*E18,2)</f>
        <v>973.05</v>
      </c>
      <c r="F17" s="8">
        <f>ROUND(E17*F18,2)</f>
        <v>1034.35</v>
      </c>
    </row>
    <row r="18" spans="1:6" ht="61.5" customHeight="1">
      <c r="A18" s="33" t="s">
        <v>47</v>
      </c>
      <c r="B18" s="33"/>
      <c r="C18" s="6"/>
      <c r="D18" s="9">
        <v>1.061</v>
      </c>
      <c r="E18" s="9">
        <v>1.067</v>
      </c>
      <c r="F18" s="9">
        <v>1.063</v>
      </c>
    </row>
    <row r="19" spans="1:6" ht="37.5" customHeight="1">
      <c r="A19" s="30"/>
      <c r="B19" s="31"/>
      <c r="C19" s="3" t="s">
        <v>0</v>
      </c>
      <c r="D19" s="3" t="s">
        <v>41</v>
      </c>
      <c r="E19" s="3" t="s">
        <v>42</v>
      </c>
      <c r="F19" s="3" t="s">
        <v>43</v>
      </c>
    </row>
    <row r="20" spans="1:6" ht="41.25" customHeight="1">
      <c r="A20" s="33" t="s">
        <v>10</v>
      </c>
      <c r="B20" s="33"/>
      <c r="C20" s="6" t="s">
        <v>2</v>
      </c>
      <c r="D20" s="7">
        <f>ROUND(D16*D17,1)</f>
        <v>2609727.3</v>
      </c>
      <c r="E20" s="7">
        <f>ROUND(E16*E17,1)</f>
        <v>2784577.2</v>
      </c>
      <c r="F20" s="7">
        <f>ROUND(F16*F17,1)</f>
        <v>2959999.4</v>
      </c>
    </row>
    <row r="21" spans="1:4" ht="78" customHeight="1">
      <c r="A21" s="34" t="s">
        <v>24</v>
      </c>
      <c r="B21" s="34"/>
      <c r="C21" s="6"/>
      <c r="D21" s="7"/>
    </row>
    <row r="22" spans="1:7" ht="74.25" customHeight="1">
      <c r="A22" s="27" t="s">
        <v>35</v>
      </c>
      <c r="B22" s="27"/>
      <c r="C22" s="1" t="s">
        <v>2</v>
      </c>
      <c r="D22" s="4">
        <f>D33</f>
        <v>2152644.1</v>
      </c>
      <c r="E22" s="4">
        <f>E33</f>
        <v>2174804.4</v>
      </c>
      <c r="F22" s="4">
        <f>F33</f>
        <v>2196362.4</v>
      </c>
      <c r="G22" s="10"/>
    </row>
    <row r="23" spans="1:6" ht="72.75" customHeight="1">
      <c r="A23" s="33" t="s">
        <v>57</v>
      </c>
      <c r="B23" s="33"/>
      <c r="C23" s="6" t="s">
        <v>9</v>
      </c>
      <c r="D23" s="8">
        <f>ROUND(D24*0.43,2)</f>
        <v>40777.59</v>
      </c>
      <c r="E23" s="8">
        <f>ROUND(E24*0.43,2)</f>
        <v>42571.81</v>
      </c>
      <c r="F23" s="8">
        <f>ROUND(F24*0.43,2)</f>
        <v>44317.26</v>
      </c>
    </row>
    <row r="24" spans="1:7" ht="72.75" customHeight="1">
      <c r="A24" s="33" t="s">
        <v>54</v>
      </c>
      <c r="B24" s="33"/>
      <c r="C24" s="6" t="s">
        <v>9</v>
      </c>
      <c r="D24" s="8">
        <f>ROUND((90401.9*D26),1)</f>
        <v>94831.6</v>
      </c>
      <c r="E24" s="8">
        <f>ROUND((D24*E26),1)</f>
        <v>99004.2</v>
      </c>
      <c r="F24" s="8">
        <f>ROUND((E24*F26),1)</f>
        <v>103063.4</v>
      </c>
      <c r="G24" s="10"/>
    </row>
    <row r="25" spans="1:4" ht="69" customHeight="1">
      <c r="A25" s="35" t="s">
        <v>53</v>
      </c>
      <c r="B25" s="35"/>
      <c r="C25" s="6"/>
      <c r="D25" s="7"/>
    </row>
    <row r="26" spans="1:6" ht="49.5" customHeight="1">
      <c r="A26" s="33" t="s">
        <v>58</v>
      </c>
      <c r="B26" s="33"/>
      <c r="C26" s="6"/>
      <c r="D26" s="9">
        <v>1.049</v>
      </c>
      <c r="E26" s="9">
        <v>1.044</v>
      </c>
      <c r="F26" s="9">
        <v>1.041</v>
      </c>
    </row>
    <row r="27" spans="1:11" ht="67.5" customHeight="1">
      <c r="A27" s="33" t="s">
        <v>60</v>
      </c>
      <c r="B27" s="33"/>
      <c r="C27" s="6"/>
      <c r="D27" s="7"/>
      <c r="F27" s="11"/>
      <c r="G27" s="11"/>
      <c r="H27" s="11"/>
      <c r="I27" s="11"/>
      <c r="J27" s="11"/>
      <c r="K27" s="11"/>
    </row>
    <row r="28" spans="1:6" ht="36.75" customHeight="1">
      <c r="A28" s="33" t="s">
        <v>59</v>
      </c>
      <c r="B28" s="33"/>
      <c r="C28" s="6" t="s">
        <v>11</v>
      </c>
      <c r="D28" s="12">
        <v>14000</v>
      </c>
      <c r="E28" s="12">
        <f>D28</f>
        <v>14000</v>
      </c>
      <c r="F28" s="12">
        <f>D28</f>
        <v>14000</v>
      </c>
    </row>
    <row r="29" spans="1:6" ht="37.5" customHeight="1">
      <c r="A29" s="26"/>
      <c r="B29" s="26"/>
      <c r="C29" s="3" t="s">
        <v>0</v>
      </c>
      <c r="D29" s="3" t="s">
        <v>41</v>
      </c>
      <c r="E29" s="3" t="s">
        <v>42</v>
      </c>
      <c r="F29" s="3" t="s">
        <v>43</v>
      </c>
    </row>
    <row r="30" spans="1:6" ht="142.5" customHeight="1">
      <c r="A30" s="33" t="s">
        <v>56</v>
      </c>
      <c r="B30" s="25"/>
      <c r="C30" s="6" t="s">
        <v>19</v>
      </c>
      <c r="D30" s="12">
        <v>1649</v>
      </c>
      <c r="E30" s="12">
        <f>D30</f>
        <v>1649</v>
      </c>
      <c r="F30" s="12">
        <f>D30</f>
        <v>1649</v>
      </c>
    </row>
    <row r="31" spans="1:6" ht="57" customHeight="1">
      <c r="A31" s="33" t="s">
        <v>25</v>
      </c>
      <c r="B31" s="33"/>
      <c r="C31" s="6" t="s">
        <v>9</v>
      </c>
      <c r="D31" s="12">
        <v>1000000</v>
      </c>
      <c r="E31" s="12">
        <f>D31</f>
        <v>1000000</v>
      </c>
      <c r="F31" s="12">
        <f>D31</f>
        <v>1000000</v>
      </c>
    </row>
    <row r="32" spans="1:7" ht="90" customHeight="1">
      <c r="A32" s="33" t="s">
        <v>31</v>
      </c>
      <c r="B32" s="33"/>
      <c r="C32" s="6" t="s">
        <v>9</v>
      </c>
      <c r="D32" s="8">
        <f>ROUND(((D30*D31)+((D28-D30)*D23))/D28,2)</f>
        <v>153760.29</v>
      </c>
      <c r="E32" s="8">
        <f>ROUND(((E30*E31)+((E28-E30)*E23))/E28,2)</f>
        <v>155343.17</v>
      </c>
      <c r="F32" s="8">
        <f>ROUND(((F30*F31)+((F28-F30)*F23))/F28,2)</f>
        <v>156883.03</v>
      </c>
      <c r="G32" s="10"/>
    </row>
    <row r="33" spans="1:8" ht="54" customHeight="1">
      <c r="A33" s="25" t="s">
        <v>26</v>
      </c>
      <c r="B33" s="25"/>
      <c r="C33" s="6" t="s">
        <v>2</v>
      </c>
      <c r="D33" s="4">
        <f>ROUND((D32*D28)*0.001,1)</f>
        <v>2152644.1</v>
      </c>
      <c r="E33" s="4">
        <f>ROUND((E32*E28)*0.001,1)</f>
        <v>2174804.4</v>
      </c>
      <c r="F33" s="4">
        <f>ROUND((F32*F28)*0.001,1)</f>
        <v>2196362.4</v>
      </c>
      <c r="G33" s="13"/>
      <c r="H33" s="13"/>
    </row>
    <row r="34" spans="1:6" ht="75.75" customHeight="1">
      <c r="A34" s="27" t="s">
        <v>36</v>
      </c>
      <c r="B34" s="27"/>
      <c r="C34" s="1" t="s">
        <v>2</v>
      </c>
      <c r="D34" s="4">
        <f>ROUND(D35*D39,1)</f>
        <v>57097260</v>
      </c>
      <c r="E34" s="4">
        <f>ROUND(E35*E39,1)</f>
        <v>60861350</v>
      </c>
      <c r="F34" s="4">
        <f>ROUND(F35*F39,1)</f>
        <v>64687150</v>
      </c>
    </row>
    <row r="35" spans="1:6" ht="123.75" customHeight="1">
      <c r="A35" s="33" t="s">
        <v>65</v>
      </c>
      <c r="B35" s="33"/>
      <c r="C35" s="1"/>
      <c r="D35" s="8">
        <f>ROUND(9692.85*D36*D38,2)</f>
        <v>10381.32</v>
      </c>
      <c r="E35" s="8">
        <f>ROUND(D35*E36*E38,2)</f>
        <v>11065.7</v>
      </c>
      <c r="F35" s="8">
        <f>ROUND(E35*F36*F38,2)</f>
        <v>11761.3</v>
      </c>
    </row>
    <row r="36" spans="1:6" ht="38.25" customHeight="1">
      <c r="A36" s="33" t="s">
        <v>55</v>
      </c>
      <c r="B36" s="33"/>
      <c r="C36" s="6"/>
      <c r="D36" s="9">
        <v>1.049</v>
      </c>
      <c r="E36" s="9">
        <v>1.044</v>
      </c>
      <c r="F36" s="9">
        <v>1.041</v>
      </c>
    </row>
    <row r="37" spans="1:6" ht="37.5" customHeight="1">
      <c r="A37" s="26"/>
      <c r="B37" s="26"/>
      <c r="C37" s="3" t="s">
        <v>0</v>
      </c>
      <c r="D37" s="3" t="s">
        <v>41</v>
      </c>
      <c r="E37" s="3" t="s">
        <v>42</v>
      </c>
      <c r="F37" s="3" t="s">
        <v>43</v>
      </c>
    </row>
    <row r="38" spans="1:6" ht="45.75" customHeight="1">
      <c r="A38" s="33" t="s">
        <v>23</v>
      </c>
      <c r="B38" s="33"/>
      <c r="C38" s="6"/>
      <c r="D38" s="9">
        <v>1.021</v>
      </c>
      <c r="E38" s="9">
        <v>1.021</v>
      </c>
      <c r="F38" s="9">
        <v>1.021</v>
      </c>
    </row>
    <row r="39" spans="1:6" ht="65.25" customHeight="1">
      <c r="A39" s="33" t="s">
        <v>61</v>
      </c>
      <c r="B39" s="33"/>
      <c r="C39" s="6" t="s">
        <v>12</v>
      </c>
      <c r="D39" s="8">
        <v>5500</v>
      </c>
      <c r="E39" s="8">
        <f>D39</f>
        <v>5500</v>
      </c>
      <c r="F39" s="8">
        <f>D39</f>
        <v>5500</v>
      </c>
    </row>
    <row r="40" spans="1:6" ht="78" customHeight="1">
      <c r="A40" s="27" t="s">
        <v>37</v>
      </c>
      <c r="B40" s="27"/>
      <c r="C40" s="1" t="s">
        <v>2</v>
      </c>
      <c r="D40" s="4">
        <f>D41</f>
        <v>242278.8</v>
      </c>
      <c r="E40" s="4">
        <f>E41</f>
        <v>257761.1</v>
      </c>
      <c r="F40" s="4">
        <f>F41</f>
        <v>273493.4</v>
      </c>
    </row>
    <row r="41" spans="1:6" ht="197.25" customHeight="1">
      <c r="A41" s="25" t="s">
        <v>66</v>
      </c>
      <c r="B41" s="25"/>
      <c r="C41" s="6" t="s">
        <v>2</v>
      </c>
      <c r="D41" s="7">
        <f>ROUND(D43*(ROUND((D22+D34)*D42/100,2))*0.01,1)</f>
        <v>242278.8</v>
      </c>
      <c r="E41" s="7">
        <f>ROUND(E43*(ROUND((E22+E34)*E42/100,2))*0.01,1)</f>
        <v>257761.1</v>
      </c>
      <c r="F41" s="7">
        <f>ROUND(F43*(ROUND((F22+F34)*F42/100,2))*0.01,1)</f>
        <v>273493.4</v>
      </c>
    </row>
    <row r="42" spans="1:6" ht="42.75" customHeight="1">
      <c r="A42" s="25" t="s">
        <v>63</v>
      </c>
      <c r="B42" s="25"/>
      <c r="C42" s="6" t="s">
        <v>15</v>
      </c>
      <c r="D42" s="7">
        <v>10.3</v>
      </c>
      <c r="E42" s="7">
        <f>D42</f>
        <v>10.3</v>
      </c>
      <c r="F42" s="7">
        <f>D42</f>
        <v>10.3</v>
      </c>
    </row>
    <row r="43" spans="1:6" ht="27" customHeight="1">
      <c r="A43" s="36" t="s">
        <v>64</v>
      </c>
      <c r="B43" s="36"/>
      <c r="C43" s="6" t="s">
        <v>15</v>
      </c>
      <c r="D43" s="8">
        <v>3.97</v>
      </c>
      <c r="E43" s="8">
        <f>D43</f>
        <v>3.97</v>
      </c>
      <c r="F43" s="8">
        <f>D43</f>
        <v>3.97</v>
      </c>
    </row>
    <row r="44" spans="1:6" ht="111.75" customHeight="1">
      <c r="A44" s="32" t="s">
        <v>38</v>
      </c>
      <c r="B44" s="32"/>
      <c r="C44" s="14" t="s">
        <v>2</v>
      </c>
      <c r="D44" s="15">
        <f>D47+D48</f>
        <v>21133763.3</v>
      </c>
      <c r="E44" s="15">
        <f>E47+E48</f>
        <v>22104769.300000004</v>
      </c>
      <c r="F44" s="15">
        <f>F47+F48</f>
        <v>22966749.5</v>
      </c>
    </row>
    <row r="45" spans="1:4" ht="20.25" customHeight="1">
      <c r="A45" s="37" t="s">
        <v>7</v>
      </c>
      <c r="B45" s="37"/>
      <c r="C45" s="16"/>
      <c r="D45" s="17"/>
    </row>
    <row r="46" spans="1:6" ht="37.5" customHeight="1">
      <c r="A46" s="26"/>
      <c r="B46" s="26"/>
      <c r="C46" s="3" t="s">
        <v>0</v>
      </c>
      <c r="D46" s="3" t="s">
        <v>41</v>
      </c>
      <c r="E46" s="3" t="s">
        <v>42</v>
      </c>
      <c r="F46" s="3" t="s">
        <v>43</v>
      </c>
    </row>
    <row r="47" spans="1:6" ht="38.25" customHeight="1">
      <c r="A47" s="37" t="s">
        <v>13</v>
      </c>
      <c r="B47" s="37"/>
      <c r="C47" s="16" t="s">
        <v>2</v>
      </c>
      <c r="D47" s="17">
        <v>10469006.9</v>
      </c>
      <c r="E47" s="17">
        <v>10927445.500000002</v>
      </c>
      <c r="F47" s="17">
        <v>11373369.6</v>
      </c>
    </row>
    <row r="48" spans="1:6" ht="51" customHeight="1">
      <c r="A48" s="37" t="s">
        <v>14</v>
      </c>
      <c r="B48" s="37"/>
      <c r="C48" s="16" t="s">
        <v>2</v>
      </c>
      <c r="D48" s="17">
        <v>10664756.4</v>
      </c>
      <c r="E48" s="17">
        <v>11177323.8</v>
      </c>
      <c r="F48" s="17">
        <v>11593379.9</v>
      </c>
    </row>
    <row r="49" spans="1:6" ht="24" customHeight="1">
      <c r="A49" s="27" t="s">
        <v>22</v>
      </c>
      <c r="B49" s="27"/>
      <c r="C49" s="1" t="s">
        <v>2</v>
      </c>
      <c r="D49" s="4">
        <v>14733</v>
      </c>
      <c r="E49" s="4">
        <v>15381.2</v>
      </c>
      <c r="F49" s="4">
        <v>16011.9</v>
      </c>
    </row>
    <row r="50" spans="1:6" ht="25.5" customHeight="1">
      <c r="A50" s="27" t="s">
        <v>16</v>
      </c>
      <c r="B50" s="27"/>
      <c r="C50" s="1" t="s">
        <v>2</v>
      </c>
      <c r="D50" s="4">
        <f>SUM(D51:D51)</f>
        <v>457568.7</v>
      </c>
      <c r="E50" s="4">
        <f>SUM(E51:E51)</f>
        <v>447041.20000000007</v>
      </c>
      <c r="F50" s="4">
        <f>SUM(F51:F51)</f>
        <v>464913.89999999997</v>
      </c>
    </row>
    <row r="51" spans="1:6" ht="25.5" customHeight="1">
      <c r="A51" s="25" t="s">
        <v>33</v>
      </c>
      <c r="B51" s="25"/>
      <c r="C51" s="6" t="s">
        <v>2</v>
      </c>
      <c r="D51" s="7">
        <v>457568.7</v>
      </c>
      <c r="E51" s="7">
        <v>447041.20000000007</v>
      </c>
      <c r="F51" s="7">
        <v>464913.89999999997</v>
      </c>
    </row>
    <row r="52" spans="1:8" ht="41.25" customHeight="1">
      <c r="A52" s="27" t="s">
        <v>17</v>
      </c>
      <c r="B52" s="27"/>
      <c r="C52" s="1" t="s">
        <v>2</v>
      </c>
      <c r="D52" s="4">
        <f>D4+D10+D13</f>
        <v>95089216.7</v>
      </c>
      <c r="E52" s="4">
        <f>E4+E10+E13</f>
        <v>100113507.60000001</v>
      </c>
      <c r="F52" s="4">
        <f>F4+F10+F13</f>
        <v>105189977.50000001</v>
      </c>
      <c r="G52" s="18"/>
      <c r="H52" s="18"/>
    </row>
    <row r="53" spans="1:8" ht="93" customHeight="1">
      <c r="A53" s="25" t="s">
        <v>40</v>
      </c>
      <c r="B53" s="25"/>
      <c r="C53" s="16" t="s">
        <v>2</v>
      </c>
      <c r="D53" s="7">
        <f>ROUND(D52/24,1)</f>
        <v>3962050.7</v>
      </c>
      <c r="E53" s="7">
        <f>ROUND(E52/24,1)</f>
        <v>4171396.2</v>
      </c>
      <c r="F53" s="7">
        <f>ROUND(F52/24,1)</f>
        <v>4382915.7</v>
      </c>
      <c r="G53" s="13"/>
      <c r="H53" s="13"/>
    </row>
    <row r="54" spans="3:4" ht="238.5" customHeight="1">
      <c r="C54" s="16"/>
      <c r="D54" s="7"/>
    </row>
    <row r="55" spans="1:6" ht="67.5" customHeight="1">
      <c r="A55" s="41" t="s">
        <v>51</v>
      </c>
      <c r="B55" s="41"/>
      <c r="C55" s="41"/>
      <c r="D55" s="41"/>
      <c r="E55" s="41"/>
      <c r="F55" s="41"/>
    </row>
    <row r="56" spans="1:6" ht="61.5" customHeight="1">
      <c r="A56" s="38" t="s">
        <v>48</v>
      </c>
      <c r="B56" s="38"/>
      <c r="C56" s="38"/>
      <c r="D56" s="38"/>
      <c r="E56" s="38"/>
      <c r="F56" s="38"/>
    </row>
    <row r="57" spans="1:6" ht="38.25" customHeight="1">
      <c r="A57" s="42"/>
      <c r="B57" s="43"/>
      <c r="C57" s="3" t="s">
        <v>0</v>
      </c>
      <c r="D57" s="3" t="s">
        <v>41</v>
      </c>
      <c r="E57" s="3" t="s">
        <v>42</v>
      </c>
      <c r="F57" s="3" t="s">
        <v>43</v>
      </c>
    </row>
    <row r="58" spans="1:6" ht="23.25" customHeight="1">
      <c r="A58" s="29" t="s">
        <v>49</v>
      </c>
      <c r="B58" s="29"/>
      <c r="C58" s="16" t="s">
        <v>15</v>
      </c>
      <c r="D58" s="19">
        <v>0.51</v>
      </c>
      <c r="E58" s="19">
        <v>0.51</v>
      </c>
      <c r="F58" s="19">
        <v>0.51</v>
      </c>
    </row>
    <row r="59" spans="1:6" ht="79.5" customHeight="1">
      <c r="A59" s="29" t="s">
        <v>45</v>
      </c>
      <c r="B59" s="29"/>
      <c r="C59" s="16" t="s">
        <v>18</v>
      </c>
      <c r="D59" s="20">
        <v>20627000000</v>
      </c>
      <c r="E59" s="20">
        <v>21908000000</v>
      </c>
      <c r="F59" s="20">
        <v>23044000000</v>
      </c>
    </row>
    <row r="60" spans="1:6" ht="34.5" customHeight="1">
      <c r="A60" s="29" t="s">
        <v>20</v>
      </c>
      <c r="B60" s="29"/>
      <c r="C60" s="16"/>
      <c r="D60" s="21">
        <v>0.982</v>
      </c>
      <c r="E60" s="21">
        <v>0.982</v>
      </c>
      <c r="F60" s="21">
        <v>0.982</v>
      </c>
    </row>
    <row r="61" spans="1:6" ht="120.75" customHeight="1">
      <c r="A61" s="29" t="s">
        <v>39</v>
      </c>
      <c r="B61" s="29"/>
      <c r="C61" s="16" t="s">
        <v>18</v>
      </c>
      <c r="D61" s="20">
        <f>ROUND(D59*D60*D58*0.01,1)</f>
        <v>103304141.4</v>
      </c>
      <c r="E61" s="20">
        <f>ROUND(E59*E60*E58*0.01,1)</f>
        <v>109719645.6</v>
      </c>
      <c r="F61" s="20">
        <f>ROUND(F59*F60*F58*0.01,1)</f>
        <v>115408960.8</v>
      </c>
    </row>
    <row r="62" spans="1:6" ht="45" customHeight="1">
      <c r="A62" s="29" t="s">
        <v>44</v>
      </c>
      <c r="B62" s="29"/>
      <c r="C62" s="16" t="s">
        <v>18</v>
      </c>
      <c r="D62" s="20">
        <f>ROUND(D61*0.3*0.01,-2)</f>
        <v>309900</v>
      </c>
      <c r="E62" s="20">
        <f>ROUND(E61*0.3*0.01,-2)</f>
        <v>329200</v>
      </c>
      <c r="F62" s="20">
        <f>ROUND(F61*0.3*0.01,-2)</f>
        <v>346200</v>
      </c>
    </row>
    <row r="63" spans="1:6" ht="45" customHeight="1">
      <c r="A63" s="32" t="s">
        <v>27</v>
      </c>
      <c r="B63" s="32"/>
      <c r="C63" s="14" t="s">
        <v>18</v>
      </c>
      <c r="D63" s="22">
        <f>D61+D62</f>
        <v>103614041.4</v>
      </c>
      <c r="E63" s="22">
        <f>E61+E62</f>
        <v>110048845.6</v>
      </c>
      <c r="F63" s="22">
        <f>F61+F62</f>
        <v>115755160.8</v>
      </c>
    </row>
    <row r="65" ht="18.75">
      <c r="D65" s="23"/>
    </row>
    <row r="66" ht="18.75">
      <c r="D66" s="23"/>
    </row>
    <row r="67" ht="18.75">
      <c r="D67" s="23"/>
    </row>
    <row r="68" ht="18.75">
      <c r="D68" s="23"/>
    </row>
  </sheetData>
  <sheetProtection/>
  <mergeCells count="62">
    <mergeCell ref="A62:B62"/>
    <mergeCell ref="A63:B63"/>
    <mergeCell ref="A57:B57"/>
    <mergeCell ref="A58:B58"/>
    <mergeCell ref="A59:B59"/>
    <mergeCell ref="A60:B60"/>
    <mergeCell ref="A56:F56"/>
    <mergeCell ref="A1:F1"/>
    <mergeCell ref="A2:F2"/>
    <mergeCell ref="A61:B61"/>
    <mergeCell ref="A36:B36"/>
    <mergeCell ref="A37:B37"/>
    <mergeCell ref="A38:B38"/>
    <mergeCell ref="A55:F55"/>
    <mergeCell ref="A50:B50"/>
    <mergeCell ref="A51:B51"/>
    <mergeCell ref="A52:B52"/>
    <mergeCell ref="A53:B53"/>
    <mergeCell ref="A44:B44"/>
    <mergeCell ref="A45:B45"/>
    <mergeCell ref="A47:B47"/>
    <mergeCell ref="A48:B48"/>
    <mergeCell ref="A28:B28"/>
    <mergeCell ref="A30:B30"/>
    <mergeCell ref="A39:B39"/>
    <mergeCell ref="A40:B40"/>
    <mergeCell ref="A49:B49"/>
    <mergeCell ref="A41:B41"/>
    <mergeCell ref="A43:B43"/>
    <mergeCell ref="A33:B33"/>
    <mergeCell ref="A34:B34"/>
    <mergeCell ref="A35:B35"/>
    <mergeCell ref="A20:B20"/>
    <mergeCell ref="A21:B21"/>
    <mergeCell ref="A22:B22"/>
    <mergeCell ref="A23:B23"/>
    <mergeCell ref="A31:B31"/>
    <mergeCell ref="A32:B32"/>
    <mergeCell ref="A29:B29"/>
    <mergeCell ref="A25:B25"/>
    <mergeCell ref="A26:B26"/>
    <mergeCell ref="A27:B27"/>
    <mergeCell ref="A10:B10"/>
    <mergeCell ref="A11:B11"/>
    <mergeCell ref="A13:B13"/>
    <mergeCell ref="A14:B14"/>
    <mergeCell ref="A19:B19"/>
    <mergeCell ref="A24:B24"/>
    <mergeCell ref="A15:B15"/>
    <mergeCell ref="A16:B16"/>
    <mergeCell ref="A17:B17"/>
    <mergeCell ref="A18:B18"/>
    <mergeCell ref="A42:B42"/>
    <mergeCell ref="A46:B46"/>
    <mergeCell ref="A3:B3"/>
    <mergeCell ref="A4:B4"/>
    <mergeCell ref="A5:B5"/>
    <mergeCell ref="A6:B6"/>
    <mergeCell ref="A7:B7"/>
    <mergeCell ref="A8:B8"/>
    <mergeCell ref="A9:B9"/>
    <mergeCell ref="A12:B12"/>
  </mergeCells>
  <printOptions horizontalCentered="1"/>
  <pageMargins left="0.35433070866141736" right="0.15748031496062992" top="0.5511811023622047" bottom="0.15748031496062992" header="0.31496062992125984" footer="0.31496062992125984"/>
  <pageSetup fitToHeight="26" fitToWidth="1" horizontalDpi="300" verticalDpi="300" orientation="landscape" paperSize="9" scale="8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Sarantsev_0001</dc:creator>
  <cp:keywords/>
  <dc:description/>
  <cp:lastModifiedBy>Екатерина</cp:lastModifiedBy>
  <cp:lastPrinted>2016-09-13T14:44:49Z</cp:lastPrinted>
  <dcterms:created xsi:type="dcterms:W3CDTF">2011-09-12T06:00:56Z</dcterms:created>
  <dcterms:modified xsi:type="dcterms:W3CDTF">2016-10-06T11:47:42Z</dcterms:modified>
  <cp:category/>
  <cp:version/>
  <cp:contentType/>
  <cp:contentStatus/>
</cp:coreProperties>
</file>